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 activeTab="2"/>
  </bookViews>
  <sheets>
    <sheet name="ECO" sheetId="1" r:id="rId1"/>
    <sheet name="TRAIL" sheetId="4" r:id="rId2"/>
    <sheet name="BOOST" sheetId="5" r:id="rId3"/>
  </sheets>
  <calcPr calcId="145621"/>
</workbook>
</file>

<file path=xl/calcChain.xml><?xml version="1.0" encoding="utf-8"?>
<calcChain xmlns="http://schemas.openxmlformats.org/spreadsheetml/2006/main">
  <c r="E44" i="5" l="1"/>
  <c r="D44" i="5" s="1"/>
  <c r="E43" i="5"/>
  <c r="D43" i="5"/>
  <c r="E42" i="5"/>
  <c r="D42" i="5" s="1"/>
  <c r="E41" i="5"/>
  <c r="D41" i="5"/>
  <c r="E40" i="5"/>
  <c r="D40" i="5" s="1"/>
  <c r="E39" i="5"/>
  <c r="D39" i="5"/>
  <c r="E38" i="5"/>
  <c r="D38" i="5" s="1"/>
  <c r="E37" i="5"/>
  <c r="D37" i="5"/>
  <c r="E36" i="5"/>
  <c r="D36" i="5" s="1"/>
  <c r="E35" i="5"/>
  <c r="D35" i="5"/>
  <c r="E34" i="5"/>
  <c r="D34" i="5" s="1"/>
  <c r="E33" i="5"/>
  <c r="D33" i="5"/>
  <c r="E32" i="5"/>
  <c r="D32" i="5" s="1"/>
  <c r="E31" i="5"/>
  <c r="D31" i="5"/>
  <c r="E30" i="5"/>
  <c r="D30" i="5" s="1"/>
  <c r="E29" i="5"/>
  <c r="D29" i="5"/>
  <c r="E28" i="5"/>
  <c r="D28" i="5" s="1"/>
  <c r="E27" i="5"/>
  <c r="D27" i="5"/>
  <c r="E26" i="5"/>
  <c r="D26" i="5" s="1"/>
  <c r="E25" i="5"/>
  <c r="D25" i="5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E43" i="4"/>
  <c r="E42" i="4"/>
  <c r="E41" i="4"/>
  <c r="E44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44" i="1"/>
  <c r="D44" i="1" s="1"/>
  <c r="E43" i="1"/>
  <c r="D43" i="1" s="1"/>
  <c r="E42" i="1"/>
  <c r="D42" i="1" s="1"/>
  <c r="E41" i="1"/>
  <c r="D41" i="1" s="1"/>
  <c r="E40" i="1"/>
  <c r="D40" i="1" s="1"/>
  <c r="E39" i="1"/>
  <c r="D39" i="1" s="1"/>
  <c r="E38" i="1"/>
  <c r="D38" i="1" s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</calcChain>
</file>

<file path=xl/sharedStrings.xml><?xml version="1.0" encoding="utf-8"?>
<sst xmlns="http://schemas.openxmlformats.org/spreadsheetml/2006/main" count="26" uniqueCount="12">
  <si>
    <r>
      <rPr>
        <b/>
        <sz val="11"/>
        <color rgb="FFFF0000"/>
        <rFont val="Calibri"/>
        <family val="2"/>
        <scheme val="minor"/>
      </rPr>
      <t>assist ratio</t>
    </r>
    <r>
      <rPr>
        <sz val="11"/>
        <color theme="1"/>
        <rFont val="Calibri"/>
        <family val="2"/>
        <scheme val="minor"/>
      </rPr>
      <t xml:space="preserve"> [20%-300%]:</t>
    </r>
  </si>
  <si>
    <t>torque
(motor)
[Nm]</t>
  </si>
  <si>
    <t>torque
(human)
[Nm]</t>
  </si>
  <si>
    <t>human torque [Nm]</t>
  </si>
  <si>
    <t>motor torque [Nm]</t>
  </si>
  <si>
    <t>more human torque than shown in this graph will result in additional max. set motor torque</t>
  </si>
  <si>
    <t>TRAIL</t>
  </si>
  <si>
    <t>ECO</t>
  </si>
  <si>
    <t>quasi exp. factor (don´t touch!):</t>
  </si>
  <si>
    <r>
      <rPr>
        <b/>
        <sz val="11"/>
        <color rgb="FFFF0000"/>
        <rFont val="Calibri"/>
        <family val="2"/>
        <scheme val="minor"/>
      </rPr>
      <t xml:space="preserve">max. torque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motor (20Nm-70Nm):</t>
    </r>
  </si>
  <si>
    <t>Take care: the caculated values of the graph are just esimated values... No liability will be assumed for this information</t>
  </si>
  <si>
    <t>BOOST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</si>
</sst>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48"/>
      <color rgb="FF00B050"/>
      <name val="Calibri"/>
      <family val="2"/>
      <scheme val="minor"/>
    </font>
    <font>
      <sz val="48"/>
      <color rgb="FF00B0F0"/>
      <name val="Calibri"/>
      <family val="2"/>
      <scheme val="minor"/>
    </font>
    <font>
      <sz val="48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textRotation="90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ECO!$D$25:$D$44</c:f>
              <c:numCache>
                <c:formatCode>0.00</c:formatCode>
                <c:ptCount val="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</c:numCache>
            </c:numRef>
          </c:xVal>
          <c:yVal>
            <c:numRef>
              <c:f>ECO!$E$25:$E$44</c:f>
              <c:numCache>
                <c:formatCode>0.00</c:formatCode>
                <c:ptCount val="20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10.5</c:v>
                </c:pt>
                <c:pt idx="7">
                  <c:v>12</c:v>
                </c:pt>
                <c:pt idx="8">
                  <c:v>13.5</c:v>
                </c:pt>
                <c:pt idx="9">
                  <c:v>15</c:v>
                </c:pt>
                <c:pt idx="10">
                  <c:v>16.5</c:v>
                </c:pt>
                <c:pt idx="11">
                  <c:v>18</c:v>
                </c:pt>
                <c:pt idx="12">
                  <c:v>19.5</c:v>
                </c:pt>
                <c:pt idx="13">
                  <c:v>21</c:v>
                </c:pt>
                <c:pt idx="14">
                  <c:v>22.5</c:v>
                </c:pt>
                <c:pt idx="15">
                  <c:v>24</c:v>
                </c:pt>
                <c:pt idx="16">
                  <c:v>25.5</c:v>
                </c:pt>
                <c:pt idx="17">
                  <c:v>27</c:v>
                </c:pt>
                <c:pt idx="18">
                  <c:v>28.5</c:v>
                </c:pt>
                <c:pt idx="19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6512"/>
        <c:axId val="51774976"/>
      </c:scatterChart>
      <c:valAx>
        <c:axId val="51776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1774976"/>
        <c:crosses val="autoZero"/>
        <c:crossBetween val="midCat"/>
      </c:valAx>
      <c:valAx>
        <c:axId val="51774976"/>
        <c:scaling>
          <c:orientation val="minMax"/>
          <c:max val="7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77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TRAIL!$D$25:$D$44</c:f>
              <c:numCache>
                <c:formatCode>0.00</c:formatCode>
                <c:ptCount val="20"/>
                <c:pt idx="0">
                  <c:v>6.204545454545455</c:v>
                </c:pt>
                <c:pt idx="1">
                  <c:v>12.09090909090909</c:v>
                </c:pt>
                <c:pt idx="2">
                  <c:v>17.65909090909091</c:v>
                </c:pt>
                <c:pt idx="3">
                  <c:v>22.90909090909091</c:v>
                </c:pt>
                <c:pt idx="4">
                  <c:v>27.84090909090909</c:v>
                </c:pt>
                <c:pt idx="5">
                  <c:v>32.454545454545453</c:v>
                </c:pt>
                <c:pt idx="6">
                  <c:v>36.75</c:v>
                </c:pt>
                <c:pt idx="7">
                  <c:v>40.727272727272727</c:v>
                </c:pt>
                <c:pt idx="8">
                  <c:v>44.38636363636364</c:v>
                </c:pt>
                <c:pt idx="9">
                  <c:v>47.727272727272727</c:v>
                </c:pt>
                <c:pt idx="10">
                  <c:v>50.75</c:v>
                </c:pt>
                <c:pt idx="11">
                  <c:v>53.454545454545446</c:v>
                </c:pt>
                <c:pt idx="12">
                  <c:v>55.840909090909101</c:v>
                </c:pt>
                <c:pt idx="13">
                  <c:v>57.909090909090914</c:v>
                </c:pt>
                <c:pt idx="14">
                  <c:v>59.659090909090907</c:v>
                </c:pt>
                <c:pt idx="15">
                  <c:v>61.090909090909086</c:v>
                </c:pt>
                <c:pt idx="16">
                  <c:v>62.204545454545453</c:v>
                </c:pt>
                <c:pt idx="17">
                  <c:v>63.000000000000007</c:v>
                </c:pt>
                <c:pt idx="18">
                  <c:v>63.477272727272727</c:v>
                </c:pt>
                <c:pt idx="19">
                  <c:v>63.636363636363633</c:v>
                </c:pt>
              </c:numCache>
            </c:numRef>
          </c:xVal>
          <c:yVal>
            <c:numRef>
              <c:f>TRAIL!$E$25:$E$44</c:f>
              <c:numCache>
                <c:formatCode>0.00</c:formatCode>
                <c:ptCount val="20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14</c:v>
                </c:pt>
                <c:pt idx="4">
                  <c:v>17.5</c:v>
                </c:pt>
                <c:pt idx="5">
                  <c:v>21</c:v>
                </c:pt>
                <c:pt idx="6">
                  <c:v>24.5</c:v>
                </c:pt>
                <c:pt idx="7">
                  <c:v>28</c:v>
                </c:pt>
                <c:pt idx="8">
                  <c:v>31.5</c:v>
                </c:pt>
                <c:pt idx="9">
                  <c:v>35</c:v>
                </c:pt>
                <c:pt idx="10">
                  <c:v>38.5</c:v>
                </c:pt>
                <c:pt idx="11">
                  <c:v>42</c:v>
                </c:pt>
                <c:pt idx="12">
                  <c:v>45.5</c:v>
                </c:pt>
                <c:pt idx="13">
                  <c:v>49</c:v>
                </c:pt>
                <c:pt idx="14">
                  <c:v>52.5</c:v>
                </c:pt>
                <c:pt idx="15">
                  <c:v>56</c:v>
                </c:pt>
                <c:pt idx="16">
                  <c:v>59.5</c:v>
                </c:pt>
                <c:pt idx="17">
                  <c:v>63</c:v>
                </c:pt>
                <c:pt idx="18">
                  <c:v>66.5</c:v>
                </c:pt>
                <c:pt idx="19">
                  <c:v>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7440"/>
        <c:axId val="53371264"/>
      </c:scatterChart>
      <c:valAx>
        <c:axId val="531974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371264"/>
        <c:crosses val="autoZero"/>
        <c:crossBetween val="midCat"/>
      </c:valAx>
      <c:valAx>
        <c:axId val="53371264"/>
        <c:scaling>
          <c:orientation val="minMax"/>
          <c:max val="7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3197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BOOST!$D$25:$D$44</c:f>
              <c:numCache>
                <c:formatCode>0.00</c:formatCode>
                <c:ptCount val="20"/>
                <c:pt idx="0">
                  <c:v>1.1666666666666667</c:v>
                </c:pt>
                <c:pt idx="1">
                  <c:v>2.3333333333333335</c:v>
                </c:pt>
                <c:pt idx="2">
                  <c:v>3.5</c:v>
                </c:pt>
                <c:pt idx="3">
                  <c:v>4.666666666666667</c:v>
                </c:pt>
                <c:pt idx="4">
                  <c:v>5.833333333333333</c:v>
                </c:pt>
                <c:pt idx="5">
                  <c:v>7</c:v>
                </c:pt>
                <c:pt idx="6">
                  <c:v>8.1666666666666661</c:v>
                </c:pt>
                <c:pt idx="7">
                  <c:v>9.3333333333333339</c:v>
                </c:pt>
                <c:pt idx="8">
                  <c:v>10.5</c:v>
                </c:pt>
                <c:pt idx="9">
                  <c:v>11.666666666666666</c:v>
                </c:pt>
                <c:pt idx="10">
                  <c:v>12.833333333333334</c:v>
                </c:pt>
                <c:pt idx="11">
                  <c:v>14</c:v>
                </c:pt>
                <c:pt idx="12">
                  <c:v>15.166666666666666</c:v>
                </c:pt>
                <c:pt idx="13">
                  <c:v>16.333333333333332</c:v>
                </c:pt>
                <c:pt idx="14">
                  <c:v>17.5</c:v>
                </c:pt>
                <c:pt idx="15">
                  <c:v>18.666666666666668</c:v>
                </c:pt>
                <c:pt idx="16">
                  <c:v>19.833333333333332</c:v>
                </c:pt>
                <c:pt idx="17">
                  <c:v>21</c:v>
                </c:pt>
                <c:pt idx="18">
                  <c:v>22.166666666666668</c:v>
                </c:pt>
                <c:pt idx="19">
                  <c:v>23.333333333333332</c:v>
                </c:pt>
              </c:numCache>
            </c:numRef>
          </c:xVal>
          <c:yVal>
            <c:numRef>
              <c:f>BOOST!$E$25:$E$44</c:f>
              <c:numCache>
                <c:formatCode>0.00</c:formatCode>
                <c:ptCount val="20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14</c:v>
                </c:pt>
                <c:pt idx="4">
                  <c:v>17.5</c:v>
                </c:pt>
                <c:pt idx="5">
                  <c:v>21</c:v>
                </c:pt>
                <c:pt idx="6">
                  <c:v>24.5</c:v>
                </c:pt>
                <c:pt idx="7">
                  <c:v>28</c:v>
                </c:pt>
                <c:pt idx="8">
                  <c:v>31.5</c:v>
                </c:pt>
                <c:pt idx="9">
                  <c:v>35</c:v>
                </c:pt>
                <c:pt idx="10">
                  <c:v>38.5</c:v>
                </c:pt>
                <c:pt idx="11">
                  <c:v>42</c:v>
                </c:pt>
                <c:pt idx="12">
                  <c:v>45.5</c:v>
                </c:pt>
                <c:pt idx="13">
                  <c:v>49</c:v>
                </c:pt>
                <c:pt idx="14">
                  <c:v>52.5</c:v>
                </c:pt>
                <c:pt idx="15">
                  <c:v>56</c:v>
                </c:pt>
                <c:pt idx="16">
                  <c:v>59.5</c:v>
                </c:pt>
                <c:pt idx="17">
                  <c:v>63</c:v>
                </c:pt>
                <c:pt idx="18">
                  <c:v>66.5</c:v>
                </c:pt>
                <c:pt idx="19">
                  <c:v>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32864"/>
        <c:axId val="53734400"/>
      </c:scatterChart>
      <c:valAx>
        <c:axId val="537328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734400"/>
        <c:crosses val="autoZero"/>
        <c:crossBetween val="midCat"/>
      </c:valAx>
      <c:valAx>
        <c:axId val="53734400"/>
        <c:scaling>
          <c:orientation val="minMax"/>
          <c:max val="7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3732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228600</xdr:rowOff>
    </xdr:from>
    <xdr:to>
      <xdr:col>11</xdr:col>
      <xdr:colOff>466724</xdr:colOff>
      <xdr:row>12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228600</xdr:rowOff>
    </xdr:from>
    <xdr:to>
      <xdr:col>11</xdr:col>
      <xdr:colOff>466724</xdr:colOff>
      <xdr:row>12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228600</xdr:rowOff>
    </xdr:from>
    <xdr:to>
      <xdr:col>11</xdr:col>
      <xdr:colOff>466724</xdr:colOff>
      <xdr:row>12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J22" sqref="J22"/>
    </sheetView>
  </sheetViews>
  <sheetFormatPr baseColWidth="10" defaultRowHeight="15" x14ac:dyDescent="0.25"/>
  <cols>
    <col min="1" max="1" width="33.5703125" customWidth="1"/>
    <col min="4" max="4" width="13.42578125" customWidth="1"/>
    <col min="5" max="5" width="12" customWidth="1"/>
  </cols>
  <sheetData>
    <row r="1" spans="1:12" ht="31.5" x14ac:dyDescent="0.5">
      <c r="A1" t="s">
        <v>0</v>
      </c>
      <c r="B1" s="3">
        <v>60</v>
      </c>
    </row>
    <row r="2" spans="1:12" ht="31.5" x14ac:dyDescent="0.5">
      <c r="A2" t="s">
        <v>9</v>
      </c>
      <c r="B2" s="3">
        <v>30</v>
      </c>
    </row>
    <row r="3" spans="1:12" ht="186.75" x14ac:dyDescent="0.25">
      <c r="A3" s="10" t="s">
        <v>7</v>
      </c>
      <c r="D3" s="5" t="s">
        <v>4</v>
      </c>
    </row>
    <row r="14" spans="1:12" ht="28.5" x14ac:dyDescent="0.45">
      <c r="G14" s="4" t="s">
        <v>3</v>
      </c>
      <c r="L14" s="6" t="s">
        <v>5</v>
      </c>
    </row>
    <row r="23" spans="4:5" ht="50.25" customHeight="1" x14ac:dyDescent="0.25">
      <c r="D23" s="1" t="s">
        <v>2</v>
      </c>
      <c r="E23" s="1" t="s">
        <v>1</v>
      </c>
    </row>
    <row r="25" spans="4:5" x14ac:dyDescent="0.25">
      <c r="D25" s="2">
        <f>E25*100/B1</f>
        <v>2.5</v>
      </c>
      <c r="E25" s="2">
        <f>(B2/20)*1</f>
        <v>1.5</v>
      </c>
    </row>
    <row r="26" spans="4:5" x14ac:dyDescent="0.25">
      <c r="D26" s="2">
        <f>E26*100/B1</f>
        <v>5</v>
      </c>
      <c r="E26" s="2">
        <f>(B2/20)*2</f>
        <v>3</v>
      </c>
    </row>
    <row r="27" spans="4:5" x14ac:dyDescent="0.25">
      <c r="D27" s="2">
        <f>E27*100/B1</f>
        <v>7.5</v>
      </c>
      <c r="E27" s="2">
        <f>(B2/20)*3</f>
        <v>4.5</v>
      </c>
    </row>
    <row r="28" spans="4:5" x14ac:dyDescent="0.25">
      <c r="D28" s="2">
        <f>E28*100/B1</f>
        <v>10</v>
      </c>
      <c r="E28" s="2">
        <f>(B2/20)*4</f>
        <v>6</v>
      </c>
    </row>
    <row r="29" spans="4:5" x14ac:dyDescent="0.25">
      <c r="D29" s="2">
        <f>E29*100/B1</f>
        <v>12.5</v>
      </c>
      <c r="E29" s="2">
        <f>(B2/20)*5</f>
        <v>7.5</v>
      </c>
    </row>
    <row r="30" spans="4:5" x14ac:dyDescent="0.25">
      <c r="D30" s="2">
        <f>E30*100/B1</f>
        <v>15</v>
      </c>
      <c r="E30" s="2">
        <f>(B2/20)*6</f>
        <v>9</v>
      </c>
    </row>
    <row r="31" spans="4:5" x14ac:dyDescent="0.25">
      <c r="D31" s="2">
        <f>E31*100/B1</f>
        <v>17.5</v>
      </c>
      <c r="E31" s="2">
        <f>(B2/20)*7</f>
        <v>10.5</v>
      </c>
    </row>
    <row r="32" spans="4:5" x14ac:dyDescent="0.25">
      <c r="D32" s="2">
        <f>E32*100/B1</f>
        <v>20</v>
      </c>
      <c r="E32" s="2">
        <f>(B2/20)*8</f>
        <v>12</v>
      </c>
    </row>
    <row r="33" spans="4:5" x14ac:dyDescent="0.25">
      <c r="D33" s="2">
        <f>E33*100/B1</f>
        <v>22.5</v>
      </c>
      <c r="E33" s="2">
        <f>(B2/20)*9</f>
        <v>13.5</v>
      </c>
    </row>
    <row r="34" spans="4:5" x14ac:dyDescent="0.25">
      <c r="D34" s="2">
        <f>E34*100/B1</f>
        <v>25</v>
      </c>
      <c r="E34" s="2">
        <f>(B2/20)*10</f>
        <v>15</v>
      </c>
    </row>
    <row r="35" spans="4:5" x14ac:dyDescent="0.25">
      <c r="D35" s="2">
        <f>E35*100/B1</f>
        <v>27.5</v>
      </c>
      <c r="E35" s="2">
        <f>(B2/20)*11</f>
        <v>16.5</v>
      </c>
    </row>
    <row r="36" spans="4:5" x14ac:dyDescent="0.25">
      <c r="D36" s="2">
        <f>E36*100/B1</f>
        <v>30</v>
      </c>
      <c r="E36" s="2">
        <f>(B2/20)*12</f>
        <v>18</v>
      </c>
    </row>
    <row r="37" spans="4:5" x14ac:dyDescent="0.25">
      <c r="D37" s="2">
        <f>E37*100/B1</f>
        <v>32.5</v>
      </c>
      <c r="E37" s="2">
        <f>(B2/20)*13</f>
        <v>19.5</v>
      </c>
    </row>
    <row r="38" spans="4:5" x14ac:dyDescent="0.25">
      <c r="D38" s="2">
        <f>E38*100/B1</f>
        <v>35</v>
      </c>
      <c r="E38" s="2">
        <f>(B2/20)*14</f>
        <v>21</v>
      </c>
    </row>
    <row r="39" spans="4:5" x14ac:dyDescent="0.25">
      <c r="D39" s="2">
        <f>E39*100/B1</f>
        <v>37.5</v>
      </c>
      <c r="E39" s="2">
        <f>(B2/20)*15</f>
        <v>22.5</v>
      </c>
    </row>
    <row r="40" spans="4:5" x14ac:dyDescent="0.25">
      <c r="D40" s="2">
        <f>E40*100/B1</f>
        <v>40</v>
      </c>
      <c r="E40" s="2">
        <f>(B2/20)*16</f>
        <v>24</v>
      </c>
    </row>
    <row r="41" spans="4:5" x14ac:dyDescent="0.25">
      <c r="D41" s="2">
        <f>E41*100/B1</f>
        <v>42.5</v>
      </c>
      <c r="E41" s="2">
        <f>(B2/20)*17</f>
        <v>25.5</v>
      </c>
    </row>
    <row r="42" spans="4:5" x14ac:dyDescent="0.25">
      <c r="D42" s="2">
        <f>E42*100/B1</f>
        <v>45</v>
      </c>
      <c r="E42" s="2">
        <f>(B2/20)*18</f>
        <v>27</v>
      </c>
    </row>
    <row r="43" spans="4:5" x14ac:dyDescent="0.25">
      <c r="D43" s="2">
        <f>E43*100/B1</f>
        <v>47.5</v>
      </c>
      <c r="E43" s="2">
        <f>(B2/20)*19</f>
        <v>28.5</v>
      </c>
    </row>
    <row r="44" spans="4:5" x14ac:dyDescent="0.25">
      <c r="D44" s="2">
        <f>E44*100/B1</f>
        <v>50</v>
      </c>
      <c r="E44" s="2">
        <f>(B2/20)*20</f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3" sqref="B3"/>
    </sheetView>
  </sheetViews>
  <sheetFormatPr baseColWidth="10" defaultRowHeight="15" x14ac:dyDescent="0.25"/>
  <cols>
    <col min="1" max="1" width="33.5703125" customWidth="1"/>
    <col min="4" max="4" width="13.42578125" customWidth="1"/>
    <col min="5" max="5" width="12" customWidth="1"/>
  </cols>
  <sheetData>
    <row r="1" spans="1:12" ht="31.5" x14ac:dyDescent="0.5">
      <c r="A1" t="s">
        <v>0</v>
      </c>
      <c r="B1" s="3">
        <v>110</v>
      </c>
    </row>
    <row r="2" spans="1:12" ht="31.5" x14ac:dyDescent="0.5">
      <c r="A2" t="s">
        <v>9</v>
      </c>
      <c r="B2" s="3">
        <v>70</v>
      </c>
    </row>
    <row r="3" spans="1:12" ht="186.75" x14ac:dyDescent="0.25">
      <c r="A3" s="7" t="s">
        <v>6</v>
      </c>
      <c r="D3" s="5" t="s">
        <v>4</v>
      </c>
    </row>
    <row r="14" spans="1:12" ht="28.5" x14ac:dyDescent="0.45">
      <c r="G14" s="4" t="s">
        <v>3</v>
      </c>
      <c r="L14" s="6" t="s">
        <v>5</v>
      </c>
    </row>
    <row r="18" spans="1:5" x14ac:dyDescent="0.25">
      <c r="A18" t="s">
        <v>8</v>
      </c>
      <c r="B18" s="2">
        <v>0.05</v>
      </c>
      <c r="D18" s="8" t="s">
        <v>10</v>
      </c>
    </row>
    <row r="23" spans="1:5" ht="50.25" customHeight="1" x14ac:dyDescent="0.25">
      <c r="D23" s="1" t="s">
        <v>2</v>
      </c>
      <c r="E23" s="1" t="s">
        <v>1</v>
      </c>
    </row>
    <row r="25" spans="1:5" x14ac:dyDescent="0.25">
      <c r="D25" s="2">
        <f>E25*100/B1 * (1+B18*19)</f>
        <v>6.204545454545455</v>
      </c>
      <c r="E25" s="2">
        <f>(B2/20)*1</f>
        <v>3.5</v>
      </c>
    </row>
    <row r="26" spans="1:5" x14ac:dyDescent="0.25">
      <c r="D26" s="2">
        <f>E26*100/B1 * (1+B18*18)</f>
        <v>12.09090909090909</v>
      </c>
      <c r="E26" s="2">
        <f>(B2/20)*2</f>
        <v>7</v>
      </c>
    </row>
    <row r="27" spans="1:5" x14ac:dyDescent="0.25">
      <c r="D27" s="2">
        <f>E27*100/B1 * (1+B18*17)</f>
        <v>17.65909090909091</v>
      </c>
      <c r="E27" s="2">
        <f>(B2/20)*3</f>
        <v>10.5</v>
      </c>
    </row>
    <row r="28" spans="1:5" x14ac:dyDescent="0.25">
      <c r="D28" s="2">
        <f>E28*100/B1 * (1+B18*16)</f>
        <v>22.90909090909091</v>
      </c>
      <c r="E28" s="2">
        <f>(B2/20)*4</f>
        <v>14</v>
      </c>
    </row>
    <row r="29" spans="1:5" x14ac:dyDescent="0.25">
      <c r="D29" s="2">
        <f>E29*100/B1 * (1+B18*15)</f>
        <v>27.84090909090909</v>
      </c>
      <c r="E29" s="2">
        <f>(B2/20)*5</f>
        <v>17.5</v>
      </c>
    </row>
    <row r="30" spans="1:5" x14ac:dyDescent="0.25">
      <c r="D30" s="2">
        <f>E30*100/B1 * (1+B18*14)</f>
        <v>32.454545454545453</v>
      </c>
      <c r="E30" s="2">
        <f>(B2/20)*6</f>
        <v>21</v>
      </c>
    </row>
    <row r="31" spans="1:5" x14ac:dyDescent="0.25">
      <c r="D31" s="2">
        <f>E31*100/B1 * (1+B18*13)</f>
        <v>36.75</v>
      </c>
      <c r="E31" s="2">
        <f>(B2/20)*7</f>
        <v>24.5</v>
      </c>
    </row>
    <row r="32" spans="1:5" x14ac:dyDescent="0.25">
      <c r="D32" s="2">
        <f>E32*100/B1 * (1+B18*12)</f>
        <v>40.727272727272727</v>
      </c>
      <c r="E32" s="2">
        <f>(B2/20)*8</f>
        <v>28</v>
      </c>
    </row>
    <row r="33" spans="4:5" x14ac:dyDescent="0.25">
      <c r="D33" s="2">
        <f>E33*100/B1 * (1+B18*11)</f>
        <v>44.38636363636364</v>
      </c>
      <c r="E33" s="2">
        <f>(B2/20)*9</f>
        <v>31.5</v>
      </c>
    </row>
    <row r="34" spans="4:5" x14ac:dyDescent="0.25">
      <c r="D34" s="2">
        <f>E34*100/B1 * (1+B18*10)</f>
        <v>47.727272727272727</v>
      </c>
      <c r="E34" s="2">
        <f>(B2/20)*10</f>
        <v>35</v>
      </c>
    </row>
    <row r="35" spans="4:5" x14ac:dyDescent="0.25">
      <c r="D35" s="2">
        <f>E35*100/B1 * (1+B18*9)</f>
        <v>50.75</v>
      </c>
      <c r="E35" s="2">
        <f>(B2/20)*11</f>
        <v>38.5</v>
      </c>
    </row>
    <row r="36" spans="4:5" x14ac:dyDescent="0.25">
      <c r="D36" s="2">
        <f>E36*100/B1 * (1+B18*8)</f>
        <v>53.454545454545446</v>
      </c>
      <c r="E36" s="2">
        <f>(B2/20)*12</f>
        <v>42</v>
      </c>
    </row>
    <row r="37" spans="4:5" x14ac:dyDescent="0.25">
      <c r="D37" s="2">
        <f>E37*100/B1 * (1+B18*7)</f>
        <v>55.840909090909101</v>
      </c>
      <c r="E37" s="2">
        <f>(B2/20)*13</f>
        <v>45.5</v>
      </c>
    </row>
    <row r="38" spans="4:5" x14ac:dyDescent="0.25">
      <c r="D38" s="2">
        <f>E38*100/B1 * (1+B18*6)</f>
        <v>57.909090909090914</v>
      </c>
      <c r="E38" s="2">
        <f>(B2/20)*14</f>
        <v>49</v>
      </c>
    </row>
    <row r="39" spans="4:5" x14ac:dyDescent="0.25">
      <c r="D39" s="2">
        <f>E39*100/B1 * (1+B18*5)</f>
        <v>59.659090909090907</v>
      </c>
      <c r="E39" s="2">
        <f>(B2/20)*15</f>
        <v>52.5</v>
      </c>
    </row>
    <row r="40" spans="4:5" x14ac:dyDescent="0.25">
      <c r="D40" s="2">
        <f>E40*100/B1 * (1+B18*4)</f>
        <v>61.090909090909086</v>
      </c>
      <c r="E40" s="2">
        <f>(B2/20)*16</f>
        <v>56</v>
      </c>
    </row>
    <row r="41" spans="4:5" x14ac:dyDescent="0.25">
      <c r="D41" s="2">
        <f>E41*100/B1 * (1+B18*3)</f>
        <v>62.204545454545453</v>
      </c>
      <c r="E41" s="2">
        <f>(B2/20)*17</f>
        <v>59.5</v>
      </c>
    </row>
    <row r="42" spans="4:5" x14ac:dyDescent="0.25">
      <c r="D42" s="2">
        <f>E42*100/B1 * (1+B18*2)</f>
        <v>63.000000000000007</v>
      </c>
      <c r="E42" s="2">
        <f>(B2/20)*18</f>
        <v>63</v>
      </c>
    </row>
    <row r="43" spans="4:5" x14ac:dyDescent="0.25">
      <c r="D43" s="2">
        <f>E43*100/B1  * (1+B18*1)</f>
        <v>63.477272727272727</v>
      </c>
      <c r="E43" s="2">
        <f>(B2/20)*19</f>
        <v>66.5</v>
      </c>
    </row>
    <row r="44" spans="4:5" x14ac:dyDescent="0.25">
      <c r="D44" s="2">
        <f>E44*100/B1 * (1+B18*0)</f>
        <v>63.636363636363633</v>
      </c>
      <c r="E44" s="2">
        <f>(B2/20)*20</f>
        <v>70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K20" sqref="K20"/>
    </sheetView>
  </sheetViews>
  <sheetFormatPr baseColWidth="10" defaultRowHeight="15" x14ac:dyDescent="0.25"/>
  <cols>
    <col min="1" max="1" width="33.5703125" customWidth="1"/>
    <col min="4" max="4" width="13.42578125" customWidth="1"/>
    <col min="5" max="5" width="12" customWidth="1"/>
  </cols>
  <sheetData>
    <row r="1" spans="1:12" ht="31.5" x14ac:dyDescent="0.5">
      <c r="A1" t="s">
        <v>0</v>
      </c>
      <c r="B1" s="3">
        <v>300</v>
      </c>
    </row>
    <row r="2" spans="1:12" ht="31.5" x14ac:dyDescent="0.5">
      <c r="A2" t="s">
        <v>9</v>
      </c>
      <c r="B2" s="3">
        <v>70</v>
      </c>
    </row>
    <row r="3" spans="1:12" ht="186.75" x14ac:dyDescent="0.25">
      <c r="A3" s="9" t="s">
        <v>11</v>
      </c>
      <c r="D3" s="5" t="s">
        <v>4</v>
      </c>
    </row>
    <row r="14" spans="1:12" ht="28.5" x14ac:dyDescent="0.45">
      <c r="G14" s="4" t="s">
        <v>3</v>
      </c>
      <c r="L14" s="6" t="s">
        <v>5</v>
      </c>
    </row>
    <row r="23" spans="4:5" ht="50.25" customHeight="1" x14ac:dyDescent="0.25">
      <c r="D23" s="1" t="s">
        <v>2</v>
      </c>
      <c r="E23" s="1" t="s">
        <v>1</v>
      </c>
    </row>
    <row r="25" spans="4:5" x14ac:dyDescent="0.25">
      <c r="D25" s="2">
        <f>E25*100/B1</f>
        <v>1.1666666666666667</v>
      </c>
      <c r="E25" s="2">
        <f>(B2/20)*1</f>
        <v>3.5</v>
      </c>
    </row>
    <row r="26" spans="4:5" x14ac:dyDescent="0.25">
      <c r="D26" s="2">
        <f>E26*100/B1</f>
        <v>2.3333333333333335</v>
      </c>
      <c r="E26" s="2">
        <f>(B2/20)*2</f>
        <v>7</v>
      </c>
    </row>
    <row r="27" spans="4:5" x14ac:dyDescent="0.25">
      <c r="D27" s="2">
        <f>E27*100/B1</f>
        <v>3.5</v>
      </c>
      <c r="E27" s="2">
        <f>(B2/20)*3</f>
        <v>10.5</v>
      </c>
    </row>
    <row r="28" spans="4:5" x14ac:dyDescent="0.25">
      <c r="D28" s="2">
        <f>E28*100/B1</f>
        <v>4.666666666666667</v>
      </c>
      <c r="E28" s="2">
        <f>(B2/20)*4</f>
        <v>14</v>
      </c>
    </row>
    <row r="29" spans="4:5" x14ac:dyDescent="0.25">
      <c r="D29" s="2">
        <f>E29*100/B1</f>
        <v>5.833333333333333</v>
      </c>
      <c r="E29" s="2">
        <f>(B2/20)*5</f>
        <v>17.5</v>
      </c>
    </row>
    <row r="30" spans="4:5" x14ac:dyDescent="0.25">
      <c r="D30" s="2">
        <f>E30*100/B1</f>
        <v>7</v>
      </c>
      <c r="E30" s="2">
        <f>(B2/20)*6</f>
        <v>21</v>
      </c>
    </row>
    <row r="31" spans="4:5" x14ac:dyDescent="0.25">
      <c r="D31" s="2">
        <f>E31*100/B1</f>
        <v>8.1666666666666661</v>
      </c>
      <c r="E31" s="2">
        <f>(B2/20)*7</f>
        <v>24.5</v>
      </c>
    </row>
    <row r="32" spans="4:5" x14ac:dyDescent="0.25">
      <c r="D32" s="2">
        <f>E32*100/B1</f>
        <v>9.3333333333333339</v>
      </c>
      <c r="E32" s="2">
        <f>(B2/20)*8</f>
        <v>28</v>
      </c>
    </row>
    <row r="33" spans="4:5" x14ac:dyDescent="0.25">
      <c r="D33" s="2">
        <f>E33*100/B1</f>
        <v>10.5</v>
      </c>
      <c r="E33" s="2">
        <f>(B2/20)*9</f>
        <v>31.5</v>
      </c>
    </row>
    <row r="34" spans="4:5" x14ac:dyDescent="0.25">
      <c r="D34" s="2">
        <f>E34*100/B1</f>
        <v>11.666666666666666</v>
      </c>
      <c r="E34" s="2">
        <f>(B2/20)*10</f>
        <v>35</v>
      </c>
    </row>
    <row r="35" spans="4:5" x14ac:dyDescent="0.25">
      <c r="D35" s="2">
        <f>E35*100/B1</f>
        <v>12.833333333333334</v>
      </c>
      <c r="E35" s="2">
        <f>(B2/20)*11</f>
        <v>38.5</v>
      </c>
    </row>
    <row r="36" spans="4:5" x14ac:dyDescent="0.25">
      <c r="D36" s="2">
        <f>E36*100/B1</f>
        <v>14</v>
      </c>
      <c r="E36" s="2">
        <f>(B2/20)*12</f>
        <v>42</v>
      </c>
    </row>
    <row r="37" spans="4:5" x14ac:dyDescent="0.25">
      <c r="D37" s="2">
        <f>E37*100/B1</f>
        <v>15.166666666666666</v>
      </c>
      <c r="E37" s="2">
        <f>(B2/20)*13</f>
        <v>45.5</v>
      </c>
    </row>
    <row r="38" spans="4:5" x14ac:dyDescent="0.25">
      <c r="D38" s="2">
        <f>E38*100/B1</f>
        <v>16.333333333333332</v>
      </c>
      <c r="E38" s="2">
        <f>(B2/20)*14</f>
        <v>49</v>
      </c>
    </row>
    <row r="39" spans="4:5" x14ac:dyDescent="0.25">
      <c r="D39" s="2">
        <f>E39*100/B1</f>
        <v>17.5</v>
      </c>
      <c r="E39" s="2">
        <f>(B2/20)*15</f>
        <v>52.5</v>
      </c>
    </row>
    <row r="40" spans="4:5" x14ac:dyDescent="0.25">
      <c r="D40" s="2">
        <f>E40*100/B1</f>
        <v>18.666666666666668</v>
      </c>
      <c r="E40" s="2">
        <f>(B2/20)*16</f>
        <v>56</v>
      </c>
    </row>
    <row r="41" spans="4:5" x14ac:dyDescent="0.25">
      <c r="D41" s="2">
        <f>E41*100/B1</f>
        <v>19.833333333333332</v>
      </c>
      <c r="E41" s="2">
        <f>(B2/20)*17</f>
        <v>59.5</v>
      </c>
    </row>
    <row r="42" spans="4:5" x14ac:dyDescent="0.25">
      <c r="D42" s="2">
        <f>E42*100/B1</f>
        <v>21</v>
      </c>
      <c r="E42" s="2">
        <f>(B2/20)*18</f>
        <v>63</v>
      </c>
    </row>
    <row r="43" spans="4:5" x14ac:dyDescent="0.25">
      <c r="D43" s="2">
        <f>E43*100/B1</f>
        <v>22.166666666666668</v>
      </c>
      <c r="E43" s="2">
        <f>(B2/20)*19</f>
        <v>66.5</v>
      </c>
    </row>
    <row r="44" spans="4:5" x14ac:dyDescent="0.25">
      <c r="D44" s="2">
        <f>E44*100/B1</f>
        <v>23.333333333333332</v>
      </c>
      <c r="E44" s="2">
        <f>(B2/20)*20</f>
        <v>70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ECO</vt:lpstr>
      <vt:lpstr>TRAIL</vt:lpstr>
      <vt:lpstr>BOOST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Schlegel</dc:creator>
  <cp:lastModifiedBy>Markus Schlegel</cp:lastModifiedBy>
  <dcterms:created xsi:type="dcterms:W3CDTF">2018-04-03T12:16:27Z</dcterms:created>
  <dcterms:modified xsi:type="dcterms:W3CDTF">2018-04-03T13:42:37Z</dcterms:modified>
</cp:coreProperties>
</file>