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 Guder\Desktop\"/>
    </mc:Choice>
  </mc:AlternateContent>
  <bookViews>
    <workbookView xWindow="120" yWindow="50" windowWidth="28520" windowHeight="12860"/>
  </bookViews>
  <sheets>
    <sheet name="Übersicht" sheetId="1" r:id="rId1"/>
    <sheet name="Data" sheetId="6" r:id="rId2"/>
  </sheets>
  <calcPr calcId="162913"/>
</workbook>
</file>

<file path=xl/calcChain.xml><?xml version="1.0" encoding="utf-8"?>
<calcChain xmlns="http://schemas.openxmlformats.org/spreadsheetml/2006/main">
  <c r="F11" i="6" l="1"/>
  <c r="D23" i="6"/>
  <c r="D22" i="6"/>
  <c r="D21" i="6"/>
  <c r="C21" i="6" s="1"/>
  <c r="D20" i="6"/>
  <c r="D19" i="6"/>
  <c r="D18" i="6"/>
  <c r="D17" i="6"/>
  <c r="C17" i="6" s="1"/>
  <c r="D16" i="6"/>
  <c r="D15" i="6"/>
  <c r="C15" i="6" s="1"/>
  <c r="D14" i="6"/>
  <c r="D13" i="6"/>
  <c r="C13" i="6" s="1"/>
  <c r="D12" i="6"/>
  <c r="C12" i="6" s="1"/>
  <c r="D11" i="6"/>
  <c r="D10" i="6"/>
  <c r="D9" i="6"/>
  <c r="C9" i="6" s="1"/>
  <c r="D8" i="6"/>
  <c r="C8" i="6" s="1"/>
  <c r="D7" i="6"/>
  <c r="C7" i="6" s="1"/>
  <c r="D6" i="6"/>
  <c r="C6" i="6" s="1"/>
  <c r="D5" i="6"/>
  <c r="C5" i="6" s="1"/>
  <c r="D4" i="6"/>
  <c r="C4" i="6" s="1"/>
  <c r="C20" i="6"/>
  <c r="C19" i="6"/>
  <c r="C18" i="6"/>
  <c r="C16" i="6"/>
  <c r="C11" i="6"/>
  <c r="C10" i="6"/>
  <c r="C23" i="6"/>
  <c r="C22" i="6"/>
  <c r="C14" i="6"/>
  <c r="F23" i="6"/>
  <c r="E23" i="6" s="1"/>
  <c r="F22" i="6"/>
  <c r="F21" i="6"/>
  <c r="E21" i="6" s="1"/>
  <c r="F20" i="6"/>
  <c r="E20" i="6" s="1"/>
  <c r="F19" i="6"/>
  <c r="E19" i="6" s="1"/>
  <c r="F18" i="6"/>
  <c r="E18" i="6" s="1"/>
  <c r="F17" i="6"/>
  <c r="E17" i="6" s="1"/>
  <c r="F16" i="6"/>
  <c r="F15" i="6"/>
  <c r="E15" i="6" s="1"/>
  <c r="F14" i="6"/>
  <c r="E14" i="6" s="1"/>
  <c r="F13" i="6"/>
  <c r="E13" i="6" s="1"/>
  <c r="F12" i="6"/>
  <c r="E12" i="6" s="1"/>
  <c r="F10" i="6"/>
  <c r="E10" i="6" s="1"/>
  <c r="F9" i="6"/>
  <c r="E9" i="6" s="1"/>
  <c r="F8" i="6"/>
  <c r="E8" i="6" s="1"/>
  <c r="F7" i="6"/>
  <c r="E7" i="6" s="1"/>
  <c r="F6" i="6"/>
  <c r="E6" i="6" s="1"/>
  <c r="F5" i="6"/>
  <c r="E16" i="6"/>
  <c r="E22" i="6"/>
  <c r="F4" i="6"/>
  <c r="E4" i="6" s="1"/>
  <c r="E11" i="6"/>
  <c r="E5" i="6"/>
  <c r="B23" i="6"/>
  <c r="A23" i="6" s="1"/>
  <c r="B22" i="6"/>
  <c r="A22" i="6" s="1"/>
  <c r="B21" i="6"/>
  <c r="A21" i="6" s="1"/>
  <c r="B20" i="6"/>
  <c r="A20" i="6" s="1"/>
  <c r="B19" i="6"/>
  <c r="A19" i="6" s="1"/>
  <c r="B18" i="6"/>
  <c r="A18" i="6" s="1"/>
  <c r="B17" i="6"/>
  <c r="A17" i="6" s="1"/>
  <c r="B16" i="6"/>
  <c r="A16" i="6" s="1"/>
  <c r="B15" i="6"/>
  <c r="A15" i="6" s="1"/>
  <c r="B14" i="6"/>
  <c r="A14" i="6" s="1"/>
  <c r="B13" i="6"/>
  <c r="A13" i="6" s="1"/>
  <c r="B12" i="6"/>
  <c r="A12" i="6" s="1"/>
  <c r="B11" i="6"/>
  <c r="A11" i="6" s="1"/>
  <c r="B10" i="6"/>
  <c r="A10" i="6" s="1"/>
  <c r="B9" i="6"/>
  <c r="A9" i="6" s="1"/>
  <c r="B8" i="6"/>
  <c r="A8" i="6" s="1"/>
  <c r="B7" i="6"/>
  <c r="A7" i="6" s="1"/>
  <c r="B6" i="6"/>
  <c r="A6" i="6" s="1"/>
  <c r="B5" i="6"/>
  <c r="A5" i="6" s="1"/>
  <c r="B4" i="6"/>
  <c r="A4" i="6" s="1"/>
</calcChain>
</file>

<file path=xl/sharedStrings.xml><?xml version="1.0" encoding="utf-8"?>
<sst xmlns="http://schemas.openxmlformats.org/spreadsheetml/2006/main" count="25" uniqueCount="17">
  <si>
    <r>
      <rPr>
        <b/>
        <sz val="11"/>
        <color rgb="FFFF0000"/>
        <rFont val="Calibri"/>
        <family val="2"/>
        <scheme val="minor"/>
      </rPr>
      <t>assist ratio</t>
    </r>
    <r>
      <rPr>
        <sz val="11"/>
        <color theme="1"/>
        <rFont val="Calibri"/>
        <family val="2"/>
        <scheme val="minor"/>
      </rPr>
      <t xml:space="preserve"> [20%-300%]:</t>
    </r>
  </si>
  <si>
    <t>torque
(motor)
[Nm]</t>
  </si>
  <si>
    <t>torque
(human)
[Nm]</t>
  </si>
  <si>
    <r>
      <rPr>
        <b/>
        <sz val="11"/>
        <color rgb="FFFF0000"/>
        <rFont val="Calibri"/>
        <family val="2"/>
        <scheme val="minor"/>
      </rPr>
      <t xml:space="preserve">max. torque </t>
    </r>
    <r>
      <rPr>
        <sz val="11"/>
        <color theme="1"/>
        <rFont val="Calibri"/>
        <family val="2"/>
        <scheme val="minor"/>
      </rPr>
      <t>of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motor (20Nm-70Nm):</t>
    </r>
  </si>
  <si>
    <t>Modi</t>
  </si>
  <si>
    <t>Eco</t>
  </si>
  <si>
    <t>Trail</t>
  </si>
  <si>
    <t>Boost</t>
  </si>
  <si>
    <t>Originalwerte</t>
  </si>
  <si>
    <t>Trail (Low)</t>
  </si>
  <si>
    <t>Trail (Medium)</t>
  </si>
  <si>
    <t>Trail (High)</t>
  </si>
  <si>
    <t>Boost (Low)</t>
  </si>
  <si>
    <t>Boost (Medium)</t>
  </si>
  <si>
    <t>Boost (High)</t>
  </si>
  <si>
    <t>Maximales Drehmoment (Motor) [NM]</t>
  </si>
  <si>
    <t>Unterstützungsverhältnis (Motor zu Mensch) [%]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</si>
</sst>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4"/>
      <color rgb="FF00B0F0"/>
      <name val="Calibri"/>
      <family val="2"/>
      <scheme val="minor"/>
    </font>
    <font>
      <b/>
      <sz val="24"/>
      <color rgb="FF00B050"/>
      <name val="Calibri"/>
      <family val="2"/>
      <scheme val="minor"/>
    </font>
    <font>
      <sz val="24"/>
      <color rgb="FFFFC000"/>
      <name val="Calibri"/>
      <family val="2"/>
      <scheme val="minor"/>
    </font>
    <font>
      <b/>
      <sz val="24"/>
      <color rgb="FFFFC00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rgb="FF00B0F0"/>
      <name val="Calibri"/>
      <family val="2"/>
      <scheme val="minor"/>
    </font>
    <font>
      <sz val="24"/>
      <color rgb="FF00B050"/>
      <name val="Calibri"/>
      <family val="2"/>
      <scheme val="minor"/>
    </font>
    <font>
      <b/>
      <sz val="22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wrapText="1"/>
    </xf>
    <xf numFmtId="2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8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textRotation="90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/>
    <xf numFmtId="0" fontId="11" fillId="0" borderId="0" xfId="0" applyFont="1"/>
    <xf numFmtId="0" fontId="8" fillId="0" borderId="0" xfId="0" applyFont="1"/>
    <xf numFmtId="0" fontId="9" fillId="0" borderId="0" xfId="0" applyFont="1"/>
    <xf numFmtId="0" fontId="5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5702464440753"/>
          <c:y val="3.0549052989997875E-2"/>
          <c:w val="0.87269984601359529"/>
          <c:h val="0.84513395285048831"/>
        </c:manualLayout>
      </c:layout>
      <c:scatterChart>
        <c:scatterStyle val="lineMarker"/>
        <c:varyColors val="0"/>
        <c:ser>
          <c:idx val="1"/>
          <c:order val="0"/>
          <c:tx>
            <c:v>Eco</c:v>
          </c:tx>
          <c:spPr>
            <a:ln w="25400">
              <a:solidFill>
                <a:srgbClr val="00B0F0"/>
              </a:solidFill>
            </a:ln>
          </c:spPr>
          <c:marker>
            <c:symbol val="circle"/>
            <c:size val="6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0A-1F7E-43AC-8AD4-F4EE704D5AF7}"/>
              </c:ext>
            </c:extLst>
          </c:dPt>
          <c:xVal>
            <c:numRef>
              <c:f>Data!$A$4:$A$23</c:f>
              <c:numCache>
                <c:formatCode>0.00</c:formatCode>
                <c:ptCount val="20"/>
                <c:pt idx="0">
                  <c:v>3.75</c:v>
                </c:pt>
                <c:pt idx="1">
                  <c:v>7.5</c:v>
                </c:pt>
                <c:pt idx="2">
                  <c:v>11.25</c:v>
                </c:pt>
                <c:pt idx="3">
                  <c:v>15</c:v>
                </c:pt>
                <c:pt idx="4">
                  <c:v>18.75</c:v>
                </c:pt>
                <c:pt idx="5">
                  <c:v>22.5</c:v>
                </c:pt>
                <c:pt idx="6">
                  <c:v>26.25</c:v>
                </c:pt>
                <c:pt idx="7">
                  <c:v>30</c:v>
                </c:pt>
                <c:pt idx="8">
                  <c:v>33.75</c:v>
                </c:pt>
                <c:pt idx="9">
                  <c:v>37.5</c:v>
                </c:pt>
                <c:pt idx="10">
                  <c:v>41.25</c:v>
                </c:pt>
                <c:pt idx="11">
                  <c:v>45</c:v>
                </c:pt>
                <c:pt idx="12">
                  <c:v>48.75</c:v>
                </c:pt>
                <c:pt idx="13">
                  <c:v>52.5</c:v>
                </c:pt>
                <c:pt idx="14">
                  <c:v>56.25</c:v>
                </c:pt>
                <c:pt idx="15">
                  <c:v>60</c:v>
                </c:pt>
                <c:pt idx="16">
                  <c:v>63.75</c:v>
                </c:pt>
                <c:pt idx="17">
                  <c:v>67.5</c:v>
                </c:pt>
                <c:pt idx="18">
                  <c:v>71.25</c:v>
                </c:pt>
                <c:pt idx="19">
                  <c:v>75</c:v>
                </c:pt>
              </c:numCache>
            </c:numRef>
          </c:xVal>
          <c:yVal>
            <c:numRef>
              <c:f>Data!$B$4:$B$23</c:f>
              <c:numCache>
                <c:formatCode>0.00</c:formatCode>
                <c:ptCount val="20"/>
                <c:pt idx="0">
                  <c:v>1.5</c:v>
                </c:pt>
                <c:pt idx="1">
                  <c:v>3</c:v>
                </c:pt>
                <c:pt idx="2">
                  <c:v>4.5</c:v>
                </c:pt>
                <c:pt idx="3">
                  <c:v>6</c:v>
                </c:pt>
                <c:pt idx="4">
                  <c:v>7.5</c:v>
                </c:pt>
                <c:pt idx="5">
                  <c:v>9</c:v>
                </c:pt>
                <c:pt idx="6">
                  <c:v>10.5</c:v>
                </c:pt>
                <c:pt idx="7">
                  <c:v>12</c:v>
                </c:pt>
                <c:pt idx="8">
                  <c:v>13.5</c:v>
                </c:pt>
                <c:pt idx="9">
                  <c:v>15</c:v>
                </c:pt>
                <c:pt idx="10">
                  <c:v>16.5</c:v>
                </c:pt>
                <c:pt idx="11">
                  <c:v>18</c:v>
                </c:pt>
                <c:pt idx="12">
                  <c:v>19.5</c:v>
                </c:pt>
                <c:pt idx="13">
                  <c:v>21</c:v>
                </c:pt>
                <c:pt idx="14">
                  <c:v>22.5</c:v>
                </c:pt>
                <c:pt idx="15">
                  <c:v>24</c:v>
                </c:pt>
                <c:pt idx="16">
                  <c:v>25.5</c:v>
                </c:pt>
                <c:pt idx="17">
                  <c:v>27</c:v>
                </c:pt>
                <c:pt idx="18">
                  <c:v>28.5</c:v>
                </c:pt>
                <c:pt idx="19">
                  <c:v>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1F7E-43AC-8AD4-F4EE704D5AF7}"/>
            </c:ext>
          </c:extLst>
        </c:ser>
        <c:ser>
          <c:idx val="2"/>
          <c:order val="1"/>
          <c:tx>
            <c:v>Trail</c:v>
          </c:tx>
          <c:spPr>
            <a:ln w="25400">
              <a:solidFill>
                <a:srgbClr val="00B050"/>
              </a:solidFill>
            </a:ln>
          </c:spPr>
          <c:marker>
            <c:symbol val="circle"/>
            <c:size val="6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Data!$C$4:$C$23</c:f>
              <c:numCache>
                <c:formatCode>0.00</c:formatCode>
                <c:ptCount val="20"/>
                <c:pt idx="0">
                  <c:v>8.3571428571428577</c:v>
                </c:pt>
                <c:pt idx="1">
                  <c:v>16.285714285714285</c:v>
                </c:pt>
                <c:pt idx="2">
                  <c:v>23.785714285714288</c:v>
                </c:pt>
                <c:pt idx="3">
                  <c:v>30.857142857142858</c:v>
                </c:pt>
                <c:pt idx="4">
                  <c:v>37.5</c:v>
                </c:pt>
                <c:pt idx="5">
                  <c:v>43.714285714285722</c:v>
                </c:pt>
                <c:pt idx="6">
                  <c:v>49.5</c:v>
                </c:pt>
                <c:pt idx="7">
                  <c:v>54.857142857142861</c:v>
                </c:pt>
                <c:pt idx="8">
                  <c:v>59.785714285714285</c:v>
                </c:pt>
                <c:pt idx="9">
                  <c:v>64.285714285714278</c:v>
                </c:pt>
                <c:pt idx="10">
                  <c:v>68.357142857142861</c:v>
                </c:pt>
                <c:pt idx="11">
                  <c:v>72</c:v>
                </c:pt>
                <c:pt idx="12">
                  <c:v>75.214285714285722</c:v>
                </c:pt>
                <c:pt idx="13">
                  <c:v>78</c:v>
                </c:pt>
                <c:pt idx="14">
                  <c:v>80.357142857142861</c:v>
                </c:pt>
                <c:pt idx="15">
                  <c:v>82.285714285714278</c:v>
                </c:pt>
                <c:pt idx="16">
                  <c:v>83.785714285714278</c:v>
                </c:pt>
                <c:pt idx="17">
                  <c:v>84.857142857142861</c:v>
                </c:pt>
                <c:pt idx="18">
                  <c:v>85.5</c:v>
                </c:pt>
                <c:pt idx="19">
                  <c:v>85.714285714285708</c:v>
                </c:pt>
              </c:numCache>
            </c:numRef>
          </c:xVal>
          <c:yVal>
            <c:numRef>
              <c:f>Data!$D$4:$D$23</c:f>
              <c:numCache>
                <c:formatCode>0.00</c:formatCode>
                <c:ptCount val="20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  <c:pt idx="6">
                  <c:v>21</c:v>
                </c:pt>
                <c:pt idx="7">
                  <c:v>24</c:v>
                </c:pt>
                <c:pt idx="8">
                  <c:v>27</c:v>
                </c:pt>
                <c:pt idx="9">
                  <c:v>30</c:v>
                </c:pt>
                <c:pt idx="10">
                  <c:v>33</c:v>
                </c:pt>
                <c:pt idx="11">
                  <c:v>36</c:v>
                </c:pt>
                <c:pt idx="12">
                  <c:v>39</c:v>
                </c:pt>
                <c:pt idx="13">
                  <c:v>42</c:v>
                </c:pt>
                <c:pt idx="14">
                  <c:v>45</c:v>
                </c:pt>
                <c:pt idx="15">
                  <c:v>48</c:v>
                </c:pt>
                <c:pt idx="16">
                  <c:v>51</c:v>
                </c:pt>
                <c:pt idx="17">
                  <c:v>54</c:v>
                </c:pt>
                <c:pt idx="18">
                  <c:v>57</c:v>
                </c:pt>
                <c:pt idx="19">
                  <c:v>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1F7E-43AC-8AD4-F4EE704D5AF7}"/>
            </c:ext>
          </c:extLst>
        </c:ser>
        <c:ser>
          <c:idx val="0"/>
          <c:order val="2"/>
          <c:tx>
            <c:v>Boost</c:v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6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xVal>
            <c:numRef>
              <c:f>Data!$E$4:$E$23</c:f>
              <c:numCache>
                <c:formatCode>0.00</c:formatCode>
                <c:ptCount val="20"/>
                <c:pt idx="0">
                  <c:v>3.1818181818181817</c:v>
                </c:pt>
                <c:pt idx="1">
                  <c:v>6.3636363636363633</c:v>
                </c:pt>
                <c:pt idx="2">
                  <c:v>9.545454545454545</c:v>
                </c:pt>
                <c:pt idx="3">
                  <c:v>12.727272727272727</c:v>
                </c:pt>
                <c:pt idx="4">
                  <c:v>15.909090909090908</c:v>
                </c:pt>
                <c:pt idx="5">
                  <c:v>19.09090909090909</c:v>
                </c:pt>
                <c:pt idx="6">
                  <c:v>22.272727272727273</c:v>
                </c:pt>
                <c:pt idx="7">
                  <c:v>25.454545454545453</c:v>
                </c:pt>
                <c:pt idx="8">
                  <c:v>28.636363636363637</c:v>
                </c:pt>
                <c:pt idx="9">
                  <c:v>31.818181818181817</c:v>
                </c:pt>
                <c:pt idx="10">
                  <c:v>35</c:v>
                </c:pt>
                <c:pt idx="11">
                  <c:v>38.18181818181818</c:v>
                </c:pt>
                <c:pt idx="12">
                  <c:v>41.363636363636367</c:v>
                </c:pt>
                <c:pt idx="13">
                  <c:v>44.545454545454547</c:v>
                </c:pt>
                <c:pt idx="14">
                  <c:v>47.727272727272727</c:v>
                </c:pt>
                <c:pt idx="15">
                  <c:v>50.909090909090907</c:v>
                </c:pt>
                <c:pt idx="16">
                  <c:v>54.090909090909093</c:v>
                </c:pt>
                <c:pt idx="17">
                  <c:v>57.272727272727273</c:v>
                </c:pt>
                <c:pt idx="18">
                  <c:v>60.454545454545453</c:v>
                </c:pt>
                <c:pt idx="19">
                  <c:v>63.636363636363633</c:v>
                </c:pt>
              </c:numCache>
            </c:numRef>
          </c:xVal>
          <c:yVal>
            <c:numRef>
              <c:f>Data!$F$4:$F$23</c:f>
              <c:numCache>
                <c:formatCode>0.00</c:formatCode>
                <c:ptCount val="20"/>
                <c:pt idx="0">
                  <c:v>3.5</c:v>
                </c:pt>
                <c:pt idx="1">
                  <c:v>7</c:v>
                </c:pt>
                <c:pt idx="2">
                  <c:v>10.5</c:v>
                </c:pt>
                <c:pt idx="3">
                  <c:v>14</c:v>
                </c:pt>
                <c:pt idx="4">
                  <c:v>17.5</c:v>
                </c:pt>
                <c:pt idx="5">
                  <c:v>21</c:v>
                </c:pt>
                <c:pt idx="6">
                  <c:v>24.5</c:v>
                </c:pt>
                <c:pt idx="7">
                  <c:v>28</c:v>
                </c:pt>
                <c:pt idx="8">
                  <c:v>31.5</c:v>
                </c:pt>
                <c:pt idx="9">
                  <c:v>35</c:v>
                </c:pt>
                <c:pt idx="10">
                  <c:v>38.5</c:v>
                </c:pt>
                <c:pt idx="11">
                  <c:v>42</c:v>
                </c:pt>
                <c:pt idx="12">
                  <c:v>45.5</c:v>
                </c:pt>
                <c:pt idx="13">
                  <c:v>49</c:v>
                </c:pt>
                <c:pt idx="14">
                  <c:v>52.5</c:v>
                </c:pt>
                <c:pt idx="15">
                  <c:v>56</c:v>
                </c:pt>
                <c:pt idx="16">
                  <c:v>59.5</c:v>
                </c:pt>
                <c:pt idx="17">
                  <c:v>63</c:v>
                </c:pt>
                <c:pt idx="18">
                  <c:v>66.5</c:v>
                </c:pt>
                <c:pt idx="19">
                  <c:v>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F7E-43AC-8AD4-F4EE704D5A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732864"/>
        <c:axId val="53734400"/>
      </c:scatterChart>
      <c:valAx>
        <c:axId val="53732864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 sz="1200"/>
                  <a:t>human torque [Nm]</a:t>
                </a:r>
              </a:p>
            </c:rich>
          </c:tx>
          <c:layout>
            <c:manualLayout>
              <c:xMode val="edge"/>
              <c:yMode val="edge"/>
              <c:x val="0.43221804731465635"/>
              <c:y val="0.93841928542715947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53734400"/>
        <c:crosses val="autoZero"/>
        <c:crossBetween val="midCat"/>
      </c:valAx>
      <c:valAx>
        <c:axId val="53734400"/>
        <c:scaling>
          <c:orientation val="minMax"/>
          <c:max val="7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DE" sz="1200">
                    <a:solidFill>
                      <a:sysClr val="windowText" lastClr="000000"/>
                    </a:solidFill>
                  </a:rPr>
                  <a:t>motor torque [Nm]</a:t>
                </a:r>
              </a:p>
            </c:rich>
          </c:tx>
          <c:layout>
            <c:manualLayout>
              <c:xMode val="edge"/>
              <c:yMode val="edge"/>
              <c:x val="1.1519020266352764E-2"/>
              <c:y val="0.3027301317065095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53732864"/>
        <c:crosses val="autoZero"/>
        <c:crossBetween val="midCat"/>
        <c:majorUnit val="10"/>
      </c:valAx>
    </c:plotArea>
    <c:plotVisOnly val="1"/>
    <c:dispBlanksAs val="gap"/>
    <c:showDLblsOverMax val="0"/>
  </c:chart>
  <c:spPr>
    <a:ln>
      <a:solidFill>
        <a:schemeClr val="bg1">
          <a:alpha val="94000"/>
        </a:schemeClr>
      </a:solidFill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12700</xdr:rowOff>
    </xdr:from>
    <xdr:to>
      <xdr:col>4</xdr:col>
      <xdr:colOff>933449</xdr:colOff>
      <xdr:row>27</xdr:row>
      <xdr:rowOff>12700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workbookViewId="0"/>
  </sheetViews>
  <sheetFormatPr baseColWidth="10" defaultRowHeight="14.5" x14ac:dyDescent="0.35"/>
  <cols>
    <col min="1" max="1" width="33.54296875" customWidth="1"/>
    <col min="2" max="3" width="12.6328125" customWidth="1"/>
    <col min="4" max="4" width="12.6328125" style="3" customWidth="1"/>
    <col min="5" max="5" width="13.453125" customWidth="1"/>
    <col min="6" max="6" width="12" customWidth="1"/>
  </cols>
  <sheetData>
    <row r="1" spans="1:4" ht="30" customHeight="1" x14ac:dyDescent="0.35">
      <c r="A1" s="7" t="s">
        <v>4</v>
      </c>
      <c r="B1" s="4" t="s">
        <v>5</v>
      </c>
      <c r="C1" s="5" t="s">
        <v>6</v>
      </c>
      <c r="D1" s="6" t="s">
        <v>7</v>
      </c>
    </row>
    <row r="2" spans="1:4" ht="30" customHeight="1" x14ac:dyDescent="0.7">
      <c r="A2" t="s">
        <v>0</v>
      </c>
      <c r="B2" s="8">
        <v>40</v>
      </c>
      <c r="C2" s="9">
        <v>70</v>
      </c>
      <c r="D2" s="10">
        <v>110</v>
      </c>
    </row>
    <row r="3" spans="1:4" ht="30" customHeight="1" x14ac:dyDescent="0.7">
      <c r="A3" t="s">
        <v>3</v>
      </c>
      <c r="B3" s="8">
        <v>30</v>
      </c>
      <c r="C3" s="9">
        <v>60</v>
      </c>
      <c r="D3" s="10">
        <v>70</v>
      </c>
    </row>
    <row r="4" spans="1:4" ht="15" customHeight="1" x14ac:dyDescent="0.35">
      <c r="A4" s="11"/>
    </row>
    <row r="5" spans="1:4" s="13" customFormat="1" x14ac:dyDescent="0.35">
      <c r="A5" s="12"/>
    </row>
    <row r="24" spans="1:6" x14ac:dyDescent="0.35">
      <c r="E24" s="2"/>
      <c r="F24" s="2"/>
    </row>
    <row r="25" spans="1:6" x14ac:dyDescent="0.35">
      <c r="E25" s="2"/>
      <c r="F25" s="2"/>
    </row>
    <row r="26" spans="1:6" x14ac:dyDescent="0.35">
      <c r="E26" s="2"/>
      <c r="F26" s="2"/>
    </row>
    <row r="27" spans="1:6" x14ac:dyDescent="0.35">
      <c r="E27" s="2"/>
      <c r="F27" s="2"/>
    </row>
    <row r="28" spans="1:6" ht="15" customHeight="1" x14ac:dyDescent="0.35">
      <c r="E28" s="2"/>
      <c r="F28" s="2"/>
    </row>
    <row r="29" spans="1:6" ht="30" customHeight="1" x14ac:dyDescent="0.7">
      <c r="A29" s="15" t="s">
        <v>8</v>
      </c>
      <c r="B29" s="23" t="s">
        <v>16</v>
      </c>
      <c r="C29" s="23"/>
      <c r="D29" s="23" t="s">
        <v>15</v>
      </c>
      <c r="E29" s="23"/>
      <c r="F29" s="2"/>
    </row>
    <row r="30" spans="1:6" ht="13" customHeight="1" x14ac:dyDescent="0.35">
      <c r="E30" s="2"/>
      <c r="F30" s="2"/>
    </row>
    <row r="31" spans="1:6" ht="30" customHeight="1" x14ac:dyDescent="0.7">
      <c r="A31" s="17" t="s">
        <v>5</v>
      </c>
      <c r="B31" s="24">
        <v>60</v>
      </c>
      <c r="C31" s="24"/>
      <c r="D31" s="24">
        <v>30</v>
      </c>
      <c r="E31" s="24"/>
      <c r="F31" s="2"/>
    </row>
    <row r="32" spans="1:6" ht="13" customHeight="1" x14ac:dyDescent="0.7">
      <c r="A32" s="16"/>
      <c r="B32" s="20"/>
      <c r="C32" s="20"/>
      <c r="D32" s="21"/>
      <c r="E32" s="22"/>
      <c r="F32" s="2"/>
    </row>
    <row r="33" spans="1:6" ht="30" customHeight="1" x14ac:dyDescent="0.7">
      <c r="A33" s="18" t="s">
        <v>9</v>
      </c>
      <c r="B33" s="25">
        <v>70</v>
      </c>
      <c r="C33" s="25"/>
      <c r="D33" s="25">
        <v>70</v>
      </c>
      <c r="E33" s="25"/>
      <c r="F33" s="2"/>
    </row>
    <row r="34" spans="1:6" ht="30" customHeight="1" x14ac:dyDescent="0.7">
      <c r="A34" s="18" t="s">
        <v>10</v>
      </c>
      <c r="B34" s="25">
        <v>90</v>
      </c>
      <c r="C34" s="25"/>
      <c r="D34" s="25">
        <v>70</v>
      </c>
      <c r="E34" s="25"/>
      <c r="F34" s="2"/>
    </row>
    <row r="35" spans="1:6" ht="30" customHeight="1" x14ac:dyDescent="0.7">
      <c r="A35" s="18" t="s">
        <v>11</v>
      </c>
      <c r="B35" s="25">
        <v>110</v>
      </c>
      <c r="C35" s="25"/>
      <c r="D35" s="25">
        <v>70</v>
      </c>
      <c r="E35" s="25"/>
      <c r="F35" s="2"/>
    </row>
    <row r="36" spans="1:6" ht="13" customHeight="1" x14ac:dyDescent="0.7">
      <c r="A36" s="16"/>
      <c r="B36" s="20"/>
      <c r="C36" s="20"/>
      <c r="D36" s="21"/>
      <c r="E36" s="22"/>
      <c r="F36" s="2"/>
    </row>
    <row r="37" spans="1:6" ht="30" customHeight="1" x14ac:dyDescent="0.7">
      <c r="A37" s="19" t="s">
        <v>12</v>
      </c>
      <c r="B37" s="26">
        <v>150</v>
      </c>
      <c r="C37" s="26"/>
      <c r="D37" s="26">
        <v>70</v>
      </c>
      <c r="E37" s="26"/>
      <c r="F37" s="2"/>
    </row>
    <row r="38" spans="1:6" ht="30" customHeight="1" x14ac:dyDescent="0.7">
      <c r="A38" s="19" t="s">
        <v>13</v>
      </c>
      <c r="B38" s="26">
        <v>200</v>
      </c>
      <c r="C38" s="26"/>
      <c r="D38" s="26">
        <v>70</v>
      </c>
      <c r="E38" s="26"/>
      <c r="F38" s="2"/>
    </row>
    <row r="39" spans="1:6" ht="30" customHeight="1" x14ac:dyDescent="0.7">
      <c r="A39" s="19" t="s">
        <v>14</v>
      </c>
      <c r="B39" s="26">
        <v>300</v>
      </c>
      <c r="C39" s="26"/>
      <c r="D39" s="26">
        <v>70</v>
      </c>
      <c r="E39" s="26"/>
      <c r="F39" s="2"/>
    </row>
    <row r="40" spans="1:6" x14ac:dyDescent="0.35">
      <c r="E40" s="2"/>
      <c r="F40" s="2"/>
    </row>
    <row r="41" spans="1:6" x14ac:dyDescent="0.35">
      <c r="E41" s="2"/>
      <c r="F41" s="2"/>
    </row>
    <row r="42" spans="1:6" x14ac:dyDescent="0.35">
      <c r="E42" s="2"/>
      <c r="F42" s="2"/>
    </row>
    <row r="43" spans="1:6" x14ac:dyDescent="0.35">
      <c r="E43" s="2"/>
      <c r="F43" s="2"/>
    </row>
  </sheetData>
  <mergeCells count="16">
    <mergeCell ref="B35:C35"/>
    <mergeCell ref="D35:E35"/>
    <mergeCell ref="B37:C37"/>
    <mergeCell ref="B38:C38"/>
    <mergeCell ref="B39:C39"/>
    <mergeCell ref="D37:E37"/>
    <mergeCell ref="D38:E38"/>
    <mergeCell ref="D39:E39"/>
    <mergeCell ref="B29:C29"/>
    <mergeCell ref="D29:E29"/>
    <mergeCell ref="B31:C31"/>
    <mergeCell ref="B33:C33"/>
    <mergeCell ref="B34:C34"/>
    <mergeCell ref="D33:E33"/>
    <mergeCell ref="D34:E34"/>
    <mergeCell ref="D31:E3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sqref="A1:B1"/>
    </sheetView>
  </sheetViews>
  <sheetFormatPr baseColWidth="10" defaultRowHeight="14.5" x14ac:dyDescent="0.35"/>
  <cols>
    <col min="1" max="6" width="12.6328125" customWidth="1"/>
  </cols>
  <sheetData>
    <row r="1" spans="1:6" ht="30" customHeight="1" x14ac:dyDescent="0.7">
      <c r="A1" s="27" t="s">
        <v>5</v>
      </c>
      <c r="B1" s="27"/>
      <c r="C1" s="28" t="s">
        <v>6</v>
      </c>
      <c r="D1" s="28"/>
      <c r="E1" s="29" t="s">
        <v>7</v>
      </c>
      <c r="F1" s="29"/>
    </row>
    <row r="2" spans="1:6" ht="43.5" x14ac:dyDescent="0.35">
      <c r="A2" s="14" t="s">
        <v>2</v>
      </c>
      <c r="B2" s="14" t="s">
        <v>1</v>
      </c>
      <c r="C2" s="1" t="s">
        <v>2</v>
      </c>
      <c r="D2" s="1" t="s">
        <v>1</v>
      </c>
      <c r="E2" s="14" t="s">
        <v>2</v>
      </c>
      <c r="F2" s="14" t="s">
        <v>1</v>
      </c>
    </row>
    <row r="4" spans="1:6" x14ac:dyDescent="0.35">
      <c r="A4" s="2">
        <f>B4*100/Übersicht!B2</f>
        <v>3.75</v>
      </c>
      <c r="B4" s="2">
        <f>(Übersicht!B3/20)*1</f>
        <v>1.5</v>
      </c>
      <c r="C4" s="2">
        <f>D4*100/Übersicht!C2 * (1+C25*19)</f>
        <v>8.3571428571428577</v>
      </c>
      <c r="D4" s="2">
        <f>(Übersicht!C3/20)*1</f>
        <v>3</v>
      </c>
      <c r="E4" s="2">
        <f>F4*100/Übersicht!D2</f>
        <v>3.1818181818181817</v>
      </c>
      <c r="F4" s="2">
        <f>(Übersicht!$D$3/20)*1</f>
        <v>3.5</v>
      </c>
    </row>
    <row r="5" spans="1:6" x14ac:dyDescent="0.35">
      <c r="A5" s="2">
        <f>B5*100/Übersicht!B2</f>
        <v>7.5</v>
      </c>
      <c r="B5" s="2">
        <f>(Übersicht!B3/20)*2</f>
        <v>3</v>
      </c>
      <c r="C5" s="2">
        <f>D5*100/Übersicht!C2 * (1+C25*18)</f>
        <v>16.285714285714285</v>
      </c>
      <c r="D5" s="2">
        <f>(Übersicht!C3/20)*2</f>
        <v>6</v>
      </c>
      <c r="E5" s="2">
        <f>F5*100/Übersicht!D2</f>
        <v>6.3636363636363633</v>
      </c>
      <c r="F5" s="2">
        <f>(Übersicht!$D$3/20)*2</f>
        <v>7</v>
      </c>
    </row>
    <row r="6" spans="1:6" x14ac:dyDescent="0.35">
      <c r="A6" s="2">
        <f>B6*100/Übersicht!B2</f>
        <v>11.25</v>
      </c>
      <c r="B6" s="2">
        <f>(Übersicht!B3/20)*3</f>
        <v>4.5</v>
      </c>
      <c r="C6" s="2">
        <f>D6*100/Übersicht!C2 * (1+C25*17)</f>
        <v>23.785714285714288</v>
      </c>
      <c r="D6" s="2">
        <f>(Übersicht!C3/20)*3</f>
        <v>9</v>
      </c>
      <c r="E6" s="2">
        <f>F6*100/Übersicht!D2</f>
        <v>9.545454545454545</v>
      </c>
      <c r="F6" s="2">
        <f>(Übersicht!$D$3/20)*3</f>
        <v>10.5</v>
      </c>
    </row>
    <row r="7" spans="1:6" x14ac:dyDescent="0.35">
      <c r="A7" s="2">
        <f>B7*100/Übersicht!B2</f>
        <v>15</v>
      </c>
      <c r="B7" s="2">
        <f>(Übersicht!B3/20)*4</f>
        <v>6</v>
      </c>
      <c r="C7" s="2">
        <f>D7*100/Übersicht!C2 * (1+C25*16)</f>
        <v>30.857142857142858</v>
      </c>
      <c r="D7" s="2">
        <f>(Übersicht!C3/20)*4</f>
        <v>12</v>
      </c>
      <c r="E7" s="2">
        <f>F7*100/Übersicht!D2</f>
        <v>12.727272727272727</v>
      </c>
      <c r="F7" s="2">
        <f>(Übersicht!$D$3/20)*4</f>
        <v>14</v>
      </c>
    </row>
    <row r="8" spans="1:6" x14ac:dyDescent="0.35">
      <c r="A8" s="2">
        <f>B8*100/Übersicht!B2</f>
        <v>18.75</v>
      </c>
      <c r="B8" s="2">
        <f>(Übersicht!B3/20)*5</f>
        <v>7.5</v>
      </c>
      <c r="C8" s="2">
        <f>D8*100/Übersicht!C2 * (1+C25*15)</f>
        <v>37.5</v>
      </c>
      <c r="D8" s="2">
        <f>(Übersicht!C3/20)*5</f>
        <v>15</v>
      </c>
      <c r="E8" s="2">
        <f>F8*100/Übersicht!D2</f>
        <v>15.909090909090908</v>
      </c>
      <c r="F8" s="2">
        <f>(Übersicht!$D$3/20)*5</f>
        <v>17.5</v>
      </c>
    </row>
    <row r="9" spans="1:6" x14ac:dyDescent="0.35">
      <c r="A9" s="2">
        <f>B9*100/Übersicht!B2</f>
        <v>22.5</v>
      </c>
      <c r="B9" s="2">
        <f>(Übersicht!B3/20)*6</f>
        <v>9</v>
      </c>
      <c r="C9" s="2">
        <f>D9*100/Übersicht!C2 * (1+C25*14)</f>
        <v>43.714285714285722</v>
      </c>
      <c r="D9" s="2">
        <f>(Übersicht!C3/20)*6</f>
        <v>18</v>
      </c>
      <c r="E9" s="2">
        <f>F9*100/Übersicht!D2</f>
        <v>19.09090909090909</v>
      </c>
      <c r="F9" s="2">
        <f>(Übersicht!$D$3/20)*6</f>
        <v>21</v>
      </c>
    </row>
    <row r="10" spans="1:6" x14ac:dyDescent="0.35">
      <c r="A10" s="2">
        <f>B10*100/Übersicht!B2</f>
        <v>26.25</v>
      </c>
      <c r="B10" s="2">
        <f>(Übersicht!B3/20)*7</f>
        <v>10.5</v>
      </c>
      <c r="C10" s="2">
        <f>D10*100/Übersicht!C2 * (1+C25*13)</f>
        <v>49.5</v>
      </c>
      <c r="D10" s="2">
        <f>(Übersicht!C3/20)*7</f>
        <v>21</v>
      </c>
      <c r="E10" s="2">
        <f>F10*100/Übersicht!D2</f>
        <v>22.272727272727273</v>
      </c>
      <c r="F10" s="2">
        <f>(Übersicht!$D$3/20)*7</f>
        <v>24.5</v>
      </c>
    </row>
    <row r="11" spans="1:6" x14ac:dyDescent="0.35">
      <c r="A11" s="2">
        <f>B11*100/Übersicht!B2</f>
        <v>30</v>
      </c>
      <c r="B11" s="2">
        <f>(Übersicht!B3/20)*8</f>
        <v>12</v>
      </c>
      <c r="C11" s="2">
        <f>D11*100/Übersicht!C2 * (1+C25*12)</f>
        <v>54.857142857142861</v>
      </c>
      <c r="D11" s="2">
        <f>(Übersicht!C3/20)*8</f>
        <v>24</v>
      </c>
      <c r="E11" s="2">
        <f>F11*100/Übersicht!D2</f>
        <v>25.454545454545453</v>
      </c>
      <c r="F11" s="2">
        <f>(Übersicht!$D$3/20)*8</f>
        <v>28</v>
      </c>
    </row>
    <row r="12" spans="1:6" x14ac:dyDescent="0.35">
      <c r="A12" s="2">
        <f>B12*100/Übersicht!B2</f>
        <v>33.75</v>
      </c>
      <c r="B12" s="2">
        <f>(Übersicht!B3/20)*9</f>
        <v>13.5</v>
      </c>
      <c r="C12" s="2">
        <f>D12*100/Übersicht!C2 * (1+C25*11)</f>
        <v>59.785714285714285</v>
      </c>
      <c r="D12" s="2">
        <f>(Übersicht!C3/20)*9</f>
        <v>27</v>
      </c>
      <c r="E12" s="2">
        <f>F12*100/Übersicht!D2</f>
        <v>28.636363636363637</v>
      </c>
      <c r="F12" s="2">
        <f>(Übersicht!$D$3/20)*9</f>
        <v>31.5</v>
      </c>
    </row>
    <row r="13" spans="1:6" x14ac:dyDescent="0.35">
      <c r="A13" s="2">
        <f>B13*100/Übersicht!B2</f>
        <v>37.5</v>
      </c>
      <c r="B13" s="2">
        <f>(Übersicht!B3/20)*10</f>
        <v>15</v>
      </c>
      <c r="C13" s="2">
        <f>D13*100/Übersicht!C2 * (1+C25*10)</f>
        <v>64.285714285714278</v>
      </c>
      <c r="D13" s="2">
        <f>(Übersicht!C3/20)*10</f>
        <v>30</v>
      </c>
      <c r="E13" s="2">
        <f>F13*100/Übersicht!D2</f>
        <v>31.818181818181817</v>
      </c>
      <c r="F13" s="2">
        <f>(Übersicht!$D$3/20)*10</f>
        <v>35</v>
      </c>
    </row>
    <row r="14" spans="1:6" x14ac:dyDescent="0.35">
      <c r="A14" s="2">
        <f>B14*100/Übersicht!B2</f>
        <v>41.25</v>
      </c>
      <c r="B14" s="2">
        <f>(Übersicht!B3/20)*11</f>
        <v>16.5</v>
      </c>
      <c r="C14" s="2">
        <f>D14*100/Übersicht!C2 * (1+C25*9)</f>
        <v>68.357142857142861</v>
      </c>
      <c r="D14" s="2">
        <f>(Übersicht!C3/20)*11</f>
        <v>33</v>
      </c>
      <c r="E14" s="2">
        <f>F14*100/Übersicht!D2</f>
        <v>35</v>
      </c>
      <c r="F14" s="2">
        <f>(Übersicht!$D$3/20)*11</f>
        <v>38.5</v>
      </c>
    </row>
    <row r="15" spans="1:6" x14ac:dyDescent="0.35">
      <c r="A15" s="2">
        <f>B15*100/Übersicht!B2</f>
        <v>45</v>
      </c>
      <c r="B15" s="2">
        <f>(Übersicht!B3/20)*12</f>
        <v>18</v>
      </c>
      <c r="C15" s="2">
        <f>D15*100/Übersicht!C2 * (1+C25*8)</f>
        <v>72</v>
      </c>
      <c r="D15" s="2">
        <f>(Übersicht!C3/20)*12</f>
        <v>36</v>
      </c>
      <c r="E15" s="2">
        <f>F15*100/Übersicht!D2</f>
        <v>38.18181818181818</v>
      </c>
      <c r="F15" s="2">
        <f>(Übersicht!$D$3/20)*12</f>
        <v>42</v>
      </c>
    </row>
    <row r="16" spans="1:6" x14ac:dyDescent="0.35">
      <c r="A16" s="2">
        <f>B16*100/Übersicht!B2</f>
        <v>48.75</v>
      </c>
      <c r="B16" s="2">
        <f>(Übersicht!B3/20)*13</f>
        <v>19.5</v>
      </c>
      <c r="C16" s="2">
        <f>D16*100/Übersicht!C2 * (1+C25*7)</f>
        <v>75.214285714285722</v>
      </c>
      <c r="D16" s="2">
        <f>(Übersicht!C3/20)*13</f>
        <v>39</v>
      </c>
      <c r="E16" s="2">
        <f>F16*100/Übersicht!D2</f>
        <v>41.363636363636367</v>
      </c>
      <c r="F16" s="2">
        <f>(Übersicht!$D$3/20)*13</f>
        <v>45.5</v>
      </c>
    </row>
    <row r="17" spans="1:6" x14ac:dyDescent="0.35">
      <c r="A17" s="2">
        <f>B17*100/Übersicht!B2</f>
        <v>52.5</v>
      </c>
      <c r="B17" s="2">
        <f>(Übersicht!B3/20)*14</f>
        <v>21</v>
      </c>
      <c r="C17" s="2">
        <f>D17*100/Übersicht!C2 * (1+C25*6)</f>
        <v>78</v>
      </c>
      <c r="D17" s="2">
        <f>(Übersicht!C3/20)*14</f>
        <v>42</v>
      </c>
      <c r="E17" s="2">
        <f>F17*100/Übersicht!D2</f>
        <v>44.545454545454547</v>
      </c>
      <c r="F17" s="2">
        <f>(Übersicht!$D$3/20)*14</f>
        <v>49</v>
      </c>
    </row>
    <row r="18" spans="1:6" x14ac:dyDescent="0.35">
      <c r="A18" s="2">
        <f>B18*100/Übersicht!B2</f>
        <v>56.25</v>
      </c>
      <c r="B18" s="2">
        <f>(Übersicht!B3/20)*15</f>
        <v>22.5</v>
      </c>
      <c r="C18" s="2">
        <f>D18*100/Übersicht!C2 * (1+C25*5)</f>
        <v>80.357142857142861</v>
      </c>
      <c r="D18" s="2">
        <f>(Übersicht!C3/20)*15</f>
        <v>45</v>
      </c>
      <c r="E18" s="2">
        <f>F18*100/Übersicht!D2</f>
        <v>47.727272727272727</v>
      </c>
      <c r="F18" s="2">
        <f>(Übersicht!$D$3/20)*15</f>
        <v>52.5</v>
      </c>
    </row>
    <row r="19" spans="1:6" x14ac:dyDescent="0.35">
      <c r="A19" s="2">
        <f>B19*100/Übersicht!B2</f>
        <v>60</v>
      </c>
      <c r="B19" s="2">
        <f>(Übersicht!B3/20)*16</f>
        <v>24</v>
      </c>
      <c r="C19" s="2">
        <f>D19*100/Übersicht!C2 * (1+C25*4)</f>
        <v>82.285714285714278</v>
      </c>
      <c r="D19" s="2">
        <f>(Übersicht!C3/20)*16</f>
        <v>48</v>
      </c>
      <c r="E19" s="2">
        <f>F19*100/Übersicht!D2</f>
        <v>50.909090909090907</v>
      </c>
      <c r="F19" s="2">
        <f>(Übersicht!$D$3/20)*16</f>
        <v>56</v>
      </c>
    </row>
    <row r="20" spans="1:6" x14ac:dyDescent="0.35">
      <c r="A20" s="2">
        <f>B20*100/Übersicht!B2</f>
        <v>63.75</v>
      </c>
      <c r="B20" s="2">
        <f>(Übersicht!B3/20)*17</f>
        <v>25.5</v>
      </c>
      <c r="C20" s="2">
        <f>D20*100/Übersicht!C2 * (1+C25*3)</f>
        <v>83.785714285714278</v>
      </c>
      <c r="D20" s="2">
        <f>(Übersicht!C3/20)*17</f>
        <v>51</v>
      </c>
      <c r="E20" s="2">
        <f>F20*100/Übersicht!D2</f>
        <v>54.090909090909093</v>
      </c>
      <c r="F20" s="2">
        <f>(Übersicht!$D$3/20)*17</f>
        <v>59.5</v>
      </c>
    </row>
    <row r="21" spans="1:6" x14ac:dyDescent="0.35">
      <c r="A21" s="2">
        <f>B21*100/Übersicht!B2</f>
        <v>67.5</v>
      </c>
      <c r="B21" s="2">
        <f>(Übersicht!B3/20)*18</f>
        <v>27</v>
      </c>
      <c r="C21" s="2">
        <f>D21*100/Übersicht!C2 * (1+C25*2)</f>
        <v>84.857142857142861</v>
      </c>
      <c r="D21" s="2">
        <f>(Übersicht!C3/20)*18</f>
        <v>54</v>
      </c>
      <c r="E21" s="2">
        <f>F21*100/Übersicht!D2</f>
        <v>57.272727272727273</v>
      </c>
      <c r="F21" s="2">
        <f>(Übersicht!$D$3/20)*18</f>
        <v>63</v>
      </c>
    </row>
    <row r="22" spans="1:6" x14ac:dyDescent="0.35">
      <c r="A22" s="2">
        <f>B22*100/Übersicht!B2</f>
        <v>71.25</v>
      </c>
      <c r="B22" s="2">
        <f>(Übersicht!B3/20)*19</f>
        <v>28.5</v>
      </c>
      <c r="C22" s="2">
        <f>D22*100/Übersicht!C2 * (1+C25*1)</f>
        <v>85.5</v>
      </c>
      <c r="D22" s="2">
        <f>(Übersicht!C3/20)*19</f>
        <v>57</v>
      </c>
      <c r="E22" s="2">
        <f>F22*100/Übersicht!D2</f>
        <v>60.454545454545453</v>
      </c>
      <c r="F22" s="2">
        <f>(Übersicht!$D$3/20)*19</f>
        <v>66.5</v>
      </c>
    </row>
    <row r="23" spans="1:6" x14ac:dyDescent="0.35">
      <c r="A23" s="2">
        <f>B23*100/Übersicht!B2</f>
        <v>75</v>
      </c>
      <c r="B23" s="2">
        <f>(Übersicht!B3/20)*20</f>
        <v>30</v>
      </c>
      <c r="C23" s="2">
        <f>D23*100/Übersicht!C2 * (1+C25*0)</f>
        <v>85.714285714285708</v>
      </c>
      <c r="D23" s="2">
        <f>(Übersicht!C3/20)*20</f>
        <v>60</v>
      </c>
      <c r="E23" s="2">
        <f>F23*100/Übersicht!D2</f>
        <v>63.636363636363633</v>
      </c>
      <c r="F23" s="2">
        <f>(Übersicht!$D$3/20)*20</f>
        <v>70</v>
      </c>
    </row>
    <row r="25" spans="1:6" x14ac:dyDescent="0.35">
      <c r="C25">
        <v>0.05</v>
      </c>
    </row>
  </sheetData>
  <mergeCells count="3">
    <mergeCell ref="A1:B1"/>
    <mergeCell ref="C1:D1"/>
    <mergeCell ref="E1:F1"/>
  </mergeCells>
  <pageMargins left="0.7" right="0.7" top="0.78740157499999996" bottom="0.78740157499999996" header="0.3" footer="0.3"/>
  <pageSetup paperSize="9" orientation="portrait" horizontalDpi="4294967293" verticalDpi="0" r:id="rId1"/>
  <ignoredErrors>
    <ignoredError sqref="E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Übersicht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Schlegel</dc:creator>
  <cp:lastModifiedBy>Daniel Guder</cp:lastModifiedBy>
  <cp:lastPrinted>2018-05-18T21:00:00Z</cp:lastPrinted>
  <dcterms:created xsi:type="dcterms:W3CDTF">2018-04-03T12:16:27Z</dcterms:created>
  <dcterms:modified xsi:type="dcterms:W3CDTF">2018-05-22T09:13:01Z</dcterms:modified>
</cp:coreProperties>
</file>